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3645" windowWidth="19440" windowHeight="37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53" i="1" l="1"/>
  <c r="H53" i="1"/>
  <c r="G53" i="1"/>
  <c r="F53" i="1"/>
  <c r="F52" i="1"/>
  <c r="B50" i="1"/>
  <c r="D50" i="1" s="1"/>
  <c r="B49" i="1"/>
  <c r="D49" i="1" s="1"/>
  <c r="B45" i="1"/>
  <c r="D45" i="1" s="1"/>
  <c r="B42" i="1"/>
  <c r="D42" i="1" s="1"/>
  <c r="B41" i="1"/>
  <c r="D41" i="1" s="1"/>
  <c r="B35" i="1"/>
  <c r="B32" i="1" s="1"/>
  <c r="B29" i="1"/>
  <c r="B28" i="1"/>
  <c r="B27" i="1"/>
  <c r="C38" i="1" s="1"/>
  <c r="C39" i="1" s="1"/>
  <c r="C50" i="1" l="1"/>
  <c r="D32" i="1"/>
  <c r="C45" i="1"/>
  <c r="E32" i="1"/>
  <c r="E35" i="1" s="1"/>
  <c r="C41" i="1"/>
  <c r="D35" i="1"/>
  <c r="C49" i="1"/>
  <c r="F56" i="1"/>
  <c r="I56" i="1"/>
  <c r="H56" i="1"/>
  <c r="G56" i="1"/>
  <c r="C42" i="1"/>
  <c r="C43" i="1" s="1"/>
  <c r="D43" i="1"/>
  <c r="C32" i="1"/>
  <c r="C35" i="1" s="1"/>
  <c r="F55" i="1"/>
  <c r="B38" i="1"/>
  <c r="B39" i="1" s="1"/>
  <c r="B43" i="1"/>
  <c r="B46" i="1"/>
  <c r="I55" i="1"/>
  <c r="B30" i="1"/>
  <c r="E38" i="1"/>
  <c r="E39" i="1" s="1"/>
  <c r="E41" i="1"/>
  <c r="E42" i="1"/>
  <c r="E45" i="1"/>
  <c r="E49" i="1"/>
  <c r="E50" i="1"/>
  <c r="H55" i="1"/>
  <c r="D38" i="1"/>
  <c r="D39" i="1" s="1"/>
  <c r="G55" i="1"/>
  <c r="E43" i="1" l="1"/>
  <c r="D31" i="1"/>
  <c r="E31" i="1"/>
  <c r="B31" i="1"/>
  <c r="C31" i="1"/>
  <c r="D46" i="1"/>
  <c r="D47" i="1" s="1"/>
  <c r="E46" i="1"/>
  <c r="E47" i="1" s="1"/>
  <c r="C46" i="1"/>
  <c r="C47" i="1" s="1"/>
  <c r="B47" i="1"/>
  <c r="C55" i="1" l="1"/>
  <c r="C33" i="1"/>
  <c r="D33" i="1"/>
  <c r="D55" i="1"/>
  <c r="E33" i="1"/>
  <c r="E55" i="1"/>
  <c r="B33" i="1"/>
  <c r="B55" i="1"/>
  <c r="B56" i="1" l="1"/>
  <c r="F59" i="1" s="1"/>
  <c r="F11" i="1" s="1"/>
  <c r="F58" i="1"/>
  <c r="D56" i="1"/>
  <c r="H59" i="1" s="1"/>
  <c r="H11" i="1" s="1"/>
  <c r="H58" i="1"/>
  <c r="C56" i="1"/>
  <c r="G59" i="1" s="1"/>
  <c r="G11" i="1" s="1"/>
  <c r="G58" i="1"/>
  <c r="E56" i="1"/>
  <c r="I59" i="1" s="1"/>
  <c r="I11" i="1" s="1"/>
  <c r="I58" i="1"/>
</calcChain>
</file>

<file path=xl/sharedStrings.xml><?xml version="1.0" encoding="utf-8"?>
<sst xmlns="http://schemas.openxmlformats.org/spreadsheetml/2006/main" count="52" uniqueCount="51">
  <si>
    <t>Financial Analysis</t>
  </si>
  <si>
    <t>ENTER YOUR DATA BELOW:</t>
  </si>
  <si>
    <t>CUMULATIVE TOTAL SAVINGS:</t>
  </si>
  <si>
    <t>Total Boat Cost:</t>
  </si>
  <si>
    <t>1 Year</t>
  </si>
  <si>
    <t>3 Years</t>
  </si>
  <si>
    <t>5 Years</t>
  </si>
  <si>
    <t>10 Years</t>
  </si>
  <si>
    <t>Loan Term (years):</t>
  </si>
  <si>
    <t>Loan Rate:</t>
  </si>
  <si>
    <t>Months Spent Boating:</t>
  </si>
  <si>
    <t>Monthly Slip/Dry Stack:</t>
  </si>
  <si>
    <t>Annual Maintenance:</t>
  </si>
  <si>
    <t>Annual Insurance:</t>
  </si>
  <si>
    <t>Initiation Fee:</t>
  </si>
  <si>
    <t>Monthly Dues:</t>
  </si>
  <si>
    <t>Boat Ownership</t>
  </si>
  <si>
    <t>FBC Membership</t>
  </si>
  <si>
    <t>Years</t>
  </si>
  <si>
    <t>Expenses</t>
  </si>
  <si>
    <t>Boat Price</t>
  </si>
  <si>
    <t>Loan Term (years)</t>
  </si>
  <si>
    <t>Loan Rate</t>
  </si>
  <si>
    <t>Monthly Loan Payment</t>
  </si>
  <si>
    <t>Cumulative Loan Payment</t>
  </si>
  <si>
    <t>Cumulative Principal Payment</t>
  </si>
  <si>
    <t>Cumulative Interest Expense</t>
  </si>
  <si>
    <t>Loan Balance</t>
  </si>
  <si>
    <t>Residual Value %</t>
  </si>
  <si>
    <t>Boat Residual Value</t>
  </si>
  <si>
    <t>Depreciation</t>
  </si>
  <si>
    <t>Monthly Slip/Dry Stack Rental</t>
  </si>
  <si>
    <t>Months Slip/Dry Stack Rented</t>
  </si>
  <si>
    <t>Slip/Dry Stack Rental</t>
  </si>
  <si>
    <t>Annual Maintenance</t>
  </si>
  <si>
    <t>Annual Insurance</t>
  </si>
  <si>
    <t>Initiation Fee</t>
  </si>
  <si>
    <t>Cumulative Monthly Dues</t>
  </si>
  <si>
    <t>Cumulative Cash Expenses</t>
  </si>
  <si>
    <t>Cumulative Effective Expenses</t>
  </si>
  <si>
    <t>Cumulative Cash Savings</t>
  </si>
  <si>
    <t>Cumulative Total Savings</t>
  </si>
  <si>
    <t>This model assumes that monthly dues begin on the first month of membership</t>
  </si>
  <si>
    <t>Boat Club Membership</t>
  </si>
  <si>
    <t>Use this financial analysis tool to compare the yearly costs of boat ownership versus a Freedom Boat Club membership. See how you can save money while enjoying the water.
To request more information or join call 866.390.2628</t>
  </si>
  <si>
    <t>© 2012 FBCG,LLC. All Rights Reserved</t>
  </si>
  <si>
    <t>Monthly Trailer Storage:</t>
  </si>
  <si>
    <t>Monthly Trailer Storage</t>
  </si>
  <si>
    <t>Months Trailer Storage Rented</t>
  </si>
  <si>
    <t>Trailer Storage Rental</t>
  </si>
  <si>
    <t>www.southfloridaboatclub.com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</si>
</sst>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entury Gothic"/>
      <family val="2"/>
    </font>
    <font>
      <b/>
      <sz val="20"/>
      <name val="Century Gothic"/>
      <family val="2"/>
    </font>
    <font>
      <b/>
      <sz val="10"/>
      <name val="Century Gothic"/>
      <family val="2"/>
    </font>
    <font>
      <i/>
      <sz val="10"/>
      <name val="Century Gothic"/>
      <family val="2"/>
    </font>
    <font>
      <sz val="10"/>
      <name val="Verdana"/>
      <family val="2"/>
    </font>
    <font>
      <b/>
      <sz val="12"/>
      <name val="Century Gothic"/>
      <family val="2"/>
    </font>
    <font>
      <i/>
      <sz val="11"/>
      <name val="Century Gothic"/>
      <family val="2"/>
    </font>
    <font>
      <sz val="11"/>
      <name val="Century Gothic"/>
      <family val="2"/>
    </font>
    <font>
      <b/>
      <sz val="14"/>
      <color indexed="8"/>
      <name val="Century Gothic"/>
      <family val="2"/>
    </font>
    <font>
      <sz val="14"/>
      <color indexed="8"/>
      <name val="Verdana"/>
      <family val="2"/>
    </font>
    <font>
      <sz val="16"/>
      <name val="Verdana"/>
      <family val="2"/>
    </font>
    <font>
      <sz val="11"/>
      <color indexed="9"/>
      <name val="Century Gothic"/>
      <family val="2"/>
    </font>
    <font>
      <b/>
      <sz val="11"/>
      <name val="Century Gothic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ashed">
        <color indexed="49"/>
      </right>
      <top/>
      <bottom/>
      <diagonal/>
    </border>
    <border>
      <left style="dashed">
        <color indexed="49"/>
      </left>
      <right style="dashed">
        <color indexed="49"/>
      </right>
      <top style="dashed">
        <color indexed="49"/>
      </top>
      <bottom style="dashed">
        <color indexed="4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0" fontId="5" fillId="0" borderId="0" xfId="0" applyFont="1" applyProtection="1"/>
    <xf numFmtId="0" fontId="2" fillId="2" borderId="0" xfId="0" applyFont="1" applyFill="1" applyProtection="1"/>
    <xf numFmtId="0" fontId="0" fillId="0" borderId="0" xfId="0" applyAlignment="1" applyProtection="1">
      <alignment horizontal="left" vertical="center" wrapText="1"/>
    </xf>
    <xf numFmtId="0" fontId="2" fillId="0" borderId="0" xfId="0" applyFont="1" applyAlignment="1" applyProtection="1">
      <alignment horizontal="left" indent="1"/>
    </xf>
    <xf numFmtId="0" fontId="8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164" fontId="9" fillId="0" borderId="0" xfId="0" applyNumberFormat="1" applyFont="1" applyFill="1" applyBorder="1" applyAlignment="1" applyProtection="1">
      <alignment horizontal="right" vertical="center"/>
    </xf>
    <xf numFmtId="164" fontId="2" fillId="0" borderId="3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right" vertical="center"/>
      <protection locked="0"/>
    </xf>
    <xf numFmtId="10" fontId="2" fillId="0" borderId="3" xfId="0" applyNumberFormat="1" applyFont="1" applyFill="1" applyBorder="1" applyAlignment="1" applyProtection="1">
      <alignment horizontal="right" vertical="center"/>
      <protection locked="0"/>
    </xf>
    <xf numFmtId="0" fontId="2" fillId="0" borderId="3" xfId="0" applyNumberFormat="1" applyFont="1" applyFill="1" applyBorder="1" applyAlignment="1" applyProtection="1">
      <alignment horizontal="right" vertical="center"/>
      <protection locked="0"/>
    </xf>
    <xf numFmtId="0" fontId="12" fillId="0" borderId="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 wrapText="1"/>
    </xf>
    <xf numFmtId="164" fontId="2" fillId="0" borderId="0" xfId="0" applyNumberFormat="1" applyFont="1" applyProtection="1">
      <protection locked="0"/>
    </xf>
    <xf numFmtId="164" fontId="13" fillId="0" borderId="0" xfId="0" applyNumberFormat="1" applyFont="1" applyFill="1" applyBorder="1" applyAlignment="1" applyProtection="1">
      <alignment horizontal="right" vertical="center"/>
    </xf>
    <xf numFmtId="0" fontId="14" fillId="0" borderId="0" xfId="0" applyFont="1" applyBorder="1" applyAlignment="1" applyProtection="1">
      <alignment vertical="center"/>
    </xf>
    <xf numFmtId="0" fontId="2" fillId="2" borderId="0" xfId="0" applyFont="1" applyFill="1" applyAlignment="1" applyProtection="1">
      <alignment horizontal="center"/>
    </xf>
    <xf numFmtId="0" fontId="0" fillId="0" borderId="0" xfId="0" applyAlignment="1" applyProtection="1"/>
    <xf numFmtId="0" fontId="7" fillId="0" borderId="0" xfId="0" applyFont="1" applyAlignment="1" applyProtection="1">
      <alignment horizontal="center"/>
    </xf>
    <xf numFmtId="0" fontId="7" fillId="0" borderId="0" xfId="0" applyFont="1" applyProtection="1"/>
    <xf numFmtId="0" fontId="4" fillId="0" borderId="1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vertical="center"/>
    </xf>
    <xf numFmtId="164" fontId="2" fillId="0" borderId="13" xfId="0" applyNumberFormat="1" applyFont="1" applyBorder="1" applyAlignment="1" applyProtection="1">
      <alignment vertical="center"/>
    </xf>
    <xf numFmtId="164" fontId="2" fillId="0" borderId="13" xfId="0" applyNumberFormat="1" applyFont="1" applyFill="1" applyBorder="1" applyAlignment="1" applyProtection="1">
      <alignment vertical="center"/>
    </xf>
    <xf numFmtId="1" fontId="2" fillId="0" borderId="13" xfId="0" applyNumberFormat="1" applyFont="1" applyBorder="1" applyAlignment="1" applyProtection="1">
      <alignment vertical="center"/>
    </xf>
    <xf numFmtId="1" fontId="2" fillId="0" borderId="13" xfId="0" applyNumberFormat="1" applyFont="1" applyFill="1" applyBorder="1" applyAlignment="1" applyProtection="1">
      <alignment vertical="center"/>
    </xf>
    <xf numFmtId="9" fontId="2" fillId="0" borderId="13" xfId="0" applyNumberFormat="1" applyFont="1" applyBorder="1" applyAlignment="1" applyProtection="1">
      <alignment vertical="center"/>
    </xf>
    <xf numFmtId="10" fontId="2" fillId="0" borderId="13" xfId="0" applyNumberFormat="1" applyFont="1" applyFill="1" applyBorder="1" applyAlignment="1" applyProtection="1">
      <alignment vertical="center"/>
    </xf>
    <xf numFmtId="9" fontId="2" fillId="0" borderId="13" xfId="2" applyFont="1" applyBorder="1" applyAlignment="1" applyProtection="1">
      <alignment vertical="center"/>
    </xf>
    <xf numFmtId="165" fontId="2" fillId="0" borderId="13" xfId="1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164" fontId="2" fillId="0" borderId="0" xfId="0" applyNumberFormat="1" applyFont="1" applyFill="1" applyBorder="1" applyAlignment="1" applyProtection="1">
      <alignment vertical="center"/>
    </xf>
    <xf numFmtId="0" fontId="2" fillId="0" borderId="13" xfId="0" applyFont="1" applyFill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164" fontId="2" fillId="0" borderId="14" xfId="0" applyNumberFormat="1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164" fontId="2" fillId="0" borderId="15" xfId="0" applyNumberFormat="1" applyFont="1" applyFill="1" applyBorder="1" applyAlignment="1" applyProtection="1">
      <alignment vertical="center"/>
    </xf>
    <xf numFmtId="164" fontId="2" fillId="0" borderId="12" xfId="0" applyNumberFormat="1" applyFont="1" applyFill="1" applyBorder="1" applyAlignment="1" applyProtection="1">
      <alignment vertical="center"/>
    </xf>
    <xf numFmtId="0" fontId="4" fillId="3" borderId="13" xfId="0" applyFont="1" applyFill="1" applyBorder="1" applyAlignment="1" applyProtection="1">
      <alignment vertical="center"/>
    </xf>
    <xf numFmtId="164" fontId="4" fillId="3" borderId="13" xfId="0" applyNumberFormat="1" applyFont="1" applyFill="1" applyBorder="1" applyAlignment="1" applyProtection="1">
      <alignment vertical="center"/>
    </xf>
    <xf numFmtId="0" fontId="2" fillId="0" borderId="0" xfId="0" applyFont="1" applyFill="1" applyProtection="1"/>
    <xf numFmtId="0" fontId="4" fillId="0" borderId="0" xfId="0" applyFont="1" applyProtection="1"/>
    <xf numFmtId="164" fontId="2" fillId="0" borderId="0" xfId="0" applyNumberFormat="1" applyFont="1" applyFill="1" applyProtection="1"/>
    <xf numFmtId="0" fontId="2" fillId="0" borderId="0" xfId="0" applyFont="1" applyBorder="1" applyAlignment="1" applyProtection="1">
      <alignment horizontal="left" vertical="center" indent="1"/>
    </xf>
    <xf numFmtId="0" fontId="6" fillId="0" borderId="0" xfId="0" applyFont="1" applyAlignment="1" applyProtection="1">
      <alignment vertical="center"/>
    </xf>
    <xf numFmtId="0" fontId="4" fillId="0" borderId="7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4" fillId="0" borderId="7" xfId="0" applyFont="1" applyFill="1" applyBorder="1" applyAlignment="1" applyProtection="1">
      <alignment horizontal="center"/>
    </xf>
    <xf numFmtId="0" fontId="4" fillId="0" borderId="8" xfId="0" applyFont="1" applyFill="1" applyBorder="1" applyAlignment="1" applyProtection="1">
      <alignment horizontal="center"/>
    </xf>
    <xf numFmtId="0" fontId="4" fillId="0" borderId="9" xfId="0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6" fillId="0" borderId="2" xfId="0" applyFont="1" applyBorder="1" applyProtection="1"/>
    <xf numFmtId="0" fontId="2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 wrapText="1"/>
    </xf>
    <xf numFmtId="0" fontId="7" fillId="0" borderId="1" xfId="0" applyFont="1" applyBorder="1" applyAlignment="1" applyProtection="1">
      <alignment horizontal="center"/>
    </xf>
    <xf numFmtId="0" fontId="0" fillId="0" borderId="1" xfId="0" applyBorder="1" applyProtection="1"/>
    <xf numFmtId="0" fontId="7" fillId="0" borderId="1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6" fillId="0" borderId="2" xfId="0" applyFont="1" applyBorder="1" applyAlignment="1" applyProtection="1">
      <alignment vertical="center"/>
    </xf>
    <xf numFmtId="164" fontId="10" fillId="3" borderId="4" xfId="0" applyNumberFormat="1" applyFont="1" applyFill="1" applyBorder="1" applyAlignment="1" applyProtection="1">
      <alignment horizontal="center" vertical="center"/>
    </xf>
    <xf numFmtId="0" fontId="11" fillId="3" borderId="4" xfId="0" applyFont="1" applyFill="1" applyBorder="1" applyAlignment="1" applyProtection="1"/>
    <xf numFmtId="164" fontId="10" fillId="3" borderId="5" xfId="0" applyNumberFormat="1" applyFont="1" applyFill="1" applyBorder="1" applyAlignment="1" applyProtection="1">
      <alignment horizontal="center" vertical="center"/>
    </xf>
    <xf numFmtId="0" fontId="11" fillId="3" borderId="5" xfId="0" applyFont="1" applyFill="1" applyBorder="1" applyAlignment="1" applyProtection="1"/>
    <xf numFmtId="164" fontId="10" fillId="3" borderId="6" xfId="0" applyNumberFormat="1" applyFont="1" applyFill="1" applyBorder="1" applyAlignment="1" applyProtection="1">
      <alignment horizontal="center" vertical="center"/>
    </xf>
    <xf numFmtId="0" fontId="11" fillId="3" borderId="6" xfId="0" applyFont="1" applyFill="1" applyBorder="1" applyAlignment="1" applyProtection="1">
      <alignment horizontal="center" vertical="center"/>
    </xf>
    <xf numFmtId="0" fontId="15" fillId="0" borderId="0" xfId="3" applyAlignment="1" applyProtection="1">
      <alignment horizontal="right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outhfloridaboatclub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workbookViewId="0">
      <selection activeCell="G3" sqref="G3"/>
    </sheetView>
  </sheetViews>
  <sheetFormatPr defaultColWidth="24.28515625" defaultRowHeight="15" x14ac:dyDescent="0.25"/>
  <cols>
    <col min="1" max="1" width="37.85546875" customWidth="1"/>
    <col min="2" max="3" width="13" customWidth="1"/>
    <col min="4" max="4" width="14.5703125" customWidth="1"/>
    <col min="5" max="6" width="13" customWidth="1"/>
    <col min="7" max="7" width="15.140625" customWidth="1"/>
    <col min="8" max="8" width="12.140625" customWidth="1"/>
    <col min="9" max="9" width="13" customWidth="1"/>
  </cols>
  <sheetData>
    <row r="1" spans="1:9" x14ac:dyDescent="0.25">
      <c r="A1" s="1"/>
      <c r="B1" s="1"/>
      <c r="C1" s="2"/>
      <c r="D1" s="2"/>
      <c r="E1" s="2"/>
      <c r="F1" s="2"/>
      <c r="G1" s="2"/>
      <c r="H1" s="2"/>
      <c r="I1" s="2"/>
    </row>
    <row r="2" spans="1:9" ht="25.5" x14ac:dyDescent="0.35">
      <c r="A2" s="3" t="s">
        <v>0</v>
      </c>
      <c r="B2" s="1"/>
      <c r="C2" s="2"/>
      <c r="D2" s="2"/>
      <c r="E2" s="2"/>
      <c r="F2" s="2"/>
      <c r="G2" s="2"/>
      <c r="H2" s="2"/>
      <c r="I2" s="76" t="s">
        <v>50</v>
      </c>
    </row>
    <row r="3" spans="1:9" x14ac:dyDescent="0.25">
      <c r="A3" s="4" t="s">
        <v>43</v>
      </c>
      <c r="B3" s="1"/>
      <c r="C3" s="2"/>
      <c r="D3" s="2"/>
      <c r="E3" s="2"/>
      <c r="F3" s="2"/>
      <c r="G3" s="2"/>
      <c r="H3" s="2"/>
      <c r="I3" s="2"/>
    </row>
    <row r="4" spans="1:9" x14ac:dyDescent="0.25">
      <c r="A4" s="2"/>
      <c r="B4" s="1"/>
      <c r="C4" s="2"/>
      <c r="D4" s="2"/>
      <c r="E4" s="2"/>
      <c r="F4" s="2"/>
      <c r="G4" s="2"/>
      <c r="H4" s="2"/>
      <c r="I4" s="2"/>
    </row>
    <row r="5" spans="1:9" x14ac:dyDescent="0.25">
      <c r="A5" s="5"/>
      <c r="B5" s="5"/>
      <c r="C5" s="5"/>
      <c r="D5" s="5"/>
      <c r="E5" s="5"/>
      <c r="F5" s="5"/>
      <c r="G5" s="5"/>
      <c r="H5" s="5"/>
      <c r="I5" s="5"/>
    </row>
    <row r="6" spans="1:9" x14ac:dyDescent="0.25">
      <c r="A6" s="6"/>
      <c r="B6" s="2"/>
      <c r="C6" s="2"/>
      <c r="D6" s="2"/>
      <c r="E6" s="2"/>
      <c r="F6" s="2"/>
      <c r="G6" s="2"/>
      <c r="H6" s="2"/>
      <c r="I6" s="2"/>
    </row>
    <row r="7" spans="1:9" x14ac:dyDescent="0.25">
      <c r="A7" s="63" t="s">
        <v>44</v>
      </c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64"/>
      <c r="B8" s="65" t="s">
        <v>1</v>
      </c>
      <c r="C8" s="66"/>
      <c r="D8" s="66"/>
      <c r="E8" s="2"/>
      <c r="F8" s="67" t="s">
        <v>2</v>
      </c>
      <c r="G8" s="68"/>
      <c r="H8" s="68"/>
      <c r="I8" s="68"/>
    </row>
    <row r="9" spans="1:9" ht="16.5" x14ac:dyDescent="0.25">
      <c r="A9" s="64"/>
      <c r="B9" s="7"/>
      <c r="C9" s="2"/>
      <c r="D9" s="2"/>
      <c r="E9" s="2"/>
      <c r="F9" s="8"/>
      <c r="G9" s="2"/>
      <c r="H9" s="9"/>
      <c r="I9" s="10"/>
    </row>
    <row r="10" spans="1:9" ht="16.5" x14ac:dyDescent="0.25">
      <c r="A10" s="64"/>
      <c r="B10" s="51" t="s">
        <v>3</v>
      </c>
      <c r="C10" s="69"/>
      <c r="D10" s="11">
        <v>35000</v>
      </c>
      <c r="E10" s="2"/>
      <c r="F10" s="12" t="s">
        <v>4</v>
      </c>
      <c r="G10" s="12" t="s">
        <v>5</v>
      </c>
      <c r="H10" s="12" t="s">
        <v>6</v>
      </c>
      <c r="I10" s="12" t="s">
        <v>7</v>
      </c>
    </row>
    <row r="11" spans="1:9" x14ac:dyDescent="0.25">
      <c r="A11" s="64"/>
      <c r="B11" s="51" t="s">
        <v>8</v>
      </c>
      <c r="C11" s="69"/>
      <c r="D11" s="13">
        <v>10</v>
      </c>
      <c r="E11" s="2"/>
      <c r="F11" s="70">
        <f>F59</f>
        <v>7442.7268585273505</v>
      </c>
      <c r="G11" s="72">
        <f>G59</f>
        <v>26230.870265058475</v>
      </c>
      <c r="H11" s="72">
        <f>H59</f>
        <v>42365.898551574937</v>
      </c>
      <c r="I11" s="74">
        <f>I59</f>
        <v>71578.589629249909</v>
      </c>
    </row>
    <row r="12" spans="1:9" x14ac:dyDescent="0.25">
      <c r="A12" s="64"/>
      <c r="B12" s="51" t="s">
        <v>9</v>
      </c>
      <c r="C12" s="69"/>
      <c r="D12" s="14">
        <v>0.08</v>
      </c>
      <c r="E12" s="2"/>
      <c r="F12" s="71"/>
      <c r="G12" s="73"/>
      <c r="H12" s="73"/>
      <c r="I12" s="75"/>
    </row>
    <row r="13" spans="1:9" ht="19.5" x14ac:dyDescent="0.25">
      <c r="A13" s="64"/>
      <c r="B13" s="51" t="s">
        <v>10</v>
      </c>
      <c r="C13" s="62"/>
      <c r="D13" s="15">
        <v>12</v>
      </c>
      <c r="E13" s="2"/>
      <c r="F13" s="2"/>
      <c r="G13" s="2"/>
      <c r="H13" s="2"/>
      <c r="I13" s="16"/>
    </row>
    <row r="14" spans="1:9" ht="19.5" x14ac:dyDescent="0.25">
      <c r="A14" s="17"/>
      <c r="B14" s="51" t="s">
        <v>11</v>
      </c>
      <c r="C14" s="52"/>
      <c r="D14" s="11">
        <v>350</v>
      </c>
      <c r="E14" s="2"/>
      <c r="F14" s="2"/>
      <c r="G14" s="2"/>
      <c r="H14" s="2"/>
      <c r="I14" s="16"/>
    </row>
    <row r="15" spans="1:9" ht="19.5" x14ac:dyDescent="0.25">
      <c r="A15" s="17"/>
      <c r="B15" s="51" t="s">
        <v>46</v>
      </c>
      <c r="C15" s="51"/>
      <c r="D15" s="18">
        <v>0</v>
      </c>
      <c r="E15" s="2"/>
      <c r="F15" s="2"/>
      <c r="G15" s="2"/>
      <c r="H15" s="2"/>
      <c r="I15" s="16"/>
    </row>
    <row r="16" spans="1:9" ht="19.5" x14ac:dyDescent="0.25">
      <c r="A16" s="17"/>
      <c r="B16" s="51" t="s">
        <v>12</v>
      </c>
      <c r="C16" s="52"/>
      <c r="D16" s="11">
        <v>1200</v>
      </c>
      <c r="E16" s="2"/>
      <c r="F16" s="2"/>
      <c r="G16" s="2"/>
      <c r="H16" s="2"/>
      <c r="I16" s="16"/>
    </row>
    <row r="17" spans="1:9" ht="19.5" x14ac:dyDescent="0.25">
      <c r="A17" s="17"/>
      <c r="B17" s="51" t="s">
        <v>13</v>
      </c>
      <c r="C17" s="52"/>
      <c r="D17" s="11">
        <v>500</v>
      </c>
      <c r="E17" s="2"/>
      <c r="F17" s="2"/>
      <c r="G17" s="2"/>
      <c r="H17" s="2"/>
      <c r="I17" s="16"/>
    </row>
    <row r="18" spans="1:9" ht="19.5" x14ac:dyDescent="0.25">
      <c r="A18" s="17"/>
      <c r="B18" s="51" t="s">
        <v>14</v>
      </c>
      <c r="C18" s="52"/>
      <c r="D18" s="11">
        <v>3999</v>
      </c>
      <c r="E18" s="2"/>
      <c r="F18" s="2"/>
      <c r="G18" s="2"/>
      <c r="H18" s="2"/>
      <c r="I18" s="16"/>
    </row>
    <row r="19" spans="1:9" ht="19.5" x14ac:dyDescent="0.25">
      <c r="A19" s="17"/>
      <c r="B19" s="51" t="s">
        <v>15</v>
      </c>
      <c r="C19" s="52"/>
      <c r="D19" s="11">
        <v>199</v>
      </c>
      <c r="E19" s="2"/>
      <c r="F19" s="2"/>
      <c r="G19" s="2"/>
      <c r="H19" s="2"/>
      <c r="I19" s="16"/>
    </row>
    <row r="20" spans="1:9" ht="19.5" x14ac:dyDescent="0.25">
      <c r="A20" s="17"/>
      <c r="B20" s="9"/>
      <c r="C20" s="19"/>
      <c r="D20" s="2"/>
      <c r="E20" s="2"/>
      <c r="F20" s="2"/>
      <c r="G20" s="2"/>
      <c r="H20" s="2"/>
      <c r="I20" s="16"/>
    </row>
    <row r="21" spans="1:9" ht="16.5" x14ac:dyDescent="0.25">
      <c r="A21" s="9"/>
      <c r="B21" s="20"/>
      <c r="C21" s="19">
        <v>199</v>
      </c>
      <c r="D21" s="2"/>
      <c r="E21" s="2"/>
      <c r="F21" s="2"/>
      <c r="G21" s="2"/>
      <c r="H21" s="2"/>
      <c r="I21" s="2"/>
    </row>
    <row r="22" spans="1:9" x14ac:dyDescent="0.25">
      <c r="A22" s="21"/>
      <c r="B22" s="5"/>
      <c r="C22" s="5"/>
      <c r="D22" s="5"/>
      <c r="E22" s="5"/>
      <c r="F22" s="5"/>
      <c r="G22" s="5"/>
      <c r="H22" s="5"/>
      <c r="I22" s="5"/>
    </row>
    <row r="23" spans="1:9" ht="15.75" x14ac:dyDescent="0.25">
      <c r="A23" s="22"/>
      <c r="B23" s="23"/>
      <c r="C23" s="24"/>
      <c r="D23" s="24"/>
      <c r="E23" s="24"/>
      <c r="F23" s="24"/>
      <c r="G23" s="24"/>
      <c r="H23" s="24"/>
      <c r="I23" s="24"/>
    </row>
    <row r="24" spans="1:9" ht="15.75" x14ac:dyDescent="0.25">
      <c r="A24" s="24"/>
      <c r="B24" s="53" t="s">
        <v>16</v>
      </c>
      <c r="C24" s="54"/>
      <c r="D24" s="54"/>
      <c r="E24" s="55"/>
      <c r="F24" s="56" t="s">
        <v>17</v>
      </c>
      <c r="G24" s="57"/>
      <c r="H24" s="57"/>
      <c r="I24" s="58"/>
    </row>
    <row r="25" spans="1:9" x14ac:dyDescent="0.25">
      <c r="A25" s="2"/>
      <c r="B25" s="59" t="s">
        <v>18</v>
      </c>
      <c r="C25" s="60"/>
      <c r="D25" s="60"/>
      <c r="E25" s="61"/>
      <c r="F25" s="59" t="s">
        <v>18</v>
      </c>
      <c r="G25" s="60"/>
      <c r="H25" s="60"/>
      <c r="I25" s="61"/>
    </row>
    <row r="26" spans="1:9" x14ac:dyDescent="0.25">
      <c r="A26" s="25" t="s">
        <v>19</v>
      </c>
      <c r="B26" s="26">
        <v>1</v>
      </c>
      <c r="C26" s="26">
        <v>3</v>
      </c>
      <c r="D26" s="26">
        <v>5</v>
      </c>
      <c r="E26" s="26">
        <v>10</v>
      </c>
      <c r="F26" s="27">
        <v>1</v>
      </c>
      <c r="G26" s="27">
        <v>3</v>
      </c>
      <c r="H26" s="27">
        <v>5</v>
      </c>
      <c r="I26" s="27">
        <v>10</v>
      </c>
    </row>
    <row r="27" spans="1:9" x14ac:dyDescent="0.25">
      <c r="A27" s="28" t="s">
        <v>20</v>
      </c>
      <c r="B27" s="29">
        <f>+D10</f>
        <v>35000</v>
      </c>
      <c r="C27" s="29"/>
      <c r="D27" s="29"/>
      <c r="E27" s="29"/>
      <c r="F27" s="30"/>
      <c r="G27" s="30"/>
      <c r="H27" s="30"/>
      <c r="I27" s="30"/>
    </row>
    <row r="28" spans="1:9" x14ac:dyDescent="0.25">
      <c r="A28" s="28" t="s">
        <v>21</v>
      </c>
      <c r="B28" s="31">
        <f>D11</f>
        <v>10</v>
      </c>
      <c r="C28" s="31"/>
      <c r="D28" s="31"/>
      <c r="E28" s="31"/>
      <c r="F28" s="32"/>
      <c r="G28" s="32"/>
      <c r="H28" s="32"/>
      <c r="I28" s="32"/>
    </row>
    <row r="29" spans="1:9" x14ac:dyDescent="0.25">
      <c r="A29" s="28" t="s">
        <v>22</v>
      </c>
      <c r="B29" s="33">
        <f>D12</f>
        <v>0.08</v>
      </c>
      <c r="C29" s="33"/>
      <c r="D29" s="33"/>
      <c r="E29" s="33"/>
      <c r="F29" s="34"/>
      <c r="G29" s="34"/>
      <c r="H29" s="34"/>
      <c r="I29" s="34"/>
    </row>
    <row r="30" spans="1:9" x14ac:dyDescent="0.25">
      <c r="A30" s="28" t="s">
        <v>23</v>
      </c>
      <c r="B30" s="29">
        <f>-PMT($B$29/12,$B$28*12,$B$27,0,0)</f>
        <v>424.64658024374921</v>
      </c>
      <c r="C30" s="29"/>
      <c r="D30" s="29"/>
      <c r="E30" s="29"/>
      <c r="F30" s="30"/>
      <c r="G30" s="30"/>
      <c r="H30" s="30"/>
      <c r="I30" s="30"/>
    </row>
    <row r="31" spans="1:9" x14ac:dyDescent="0.25">
      <c r="A31" s="28" t="s">
        <v>24</v>
      </c>
      <c r="B31" s="29">
        <f>B30*B26*12</f>
        <v>5095.7589629249906</v>
      </c>
      <c r="C31" s="29">
        <f>$B$30*C26*12</f>
        <v>15287.276888774972</v>
      </c>
      <c r="D31" s="29">
        <f>$B$30*D26*12</f>
        <v>25478.794814624955</v>
      </c>
      <c r="E31" s="29">
        <f>$B$30*E26*12</f>
        <v>50957.589629249909</v>
      </c>
      <c r="F31" s="30"/>
      <c r="G31" s="30"/>
      <c r="H31" s="30"/>
      <c r="I31" s="30"/>
    </row>
    <row r="32" spans="1:9" x14ac:dyDescent="0.25">
      <c r="A32" s="28" t="s">
        <v>25</v>
      </c>
      <c r="B32" s="29">
        <f>-PPMT($D$12,B26,$D$11,$B$35,0,0)</f>
        <v>2416.0321043976396</v>
      </c>
      <c r="C32" s="29">
        <f>SUM(-PPMT($B$29,1,$B$28,$B$35,0,0)+-PPMT($B$29,2,$B$28,$B$35,0,0)+-PPMT($B$29,3,$B$28,$B$35,0,0))</f>
        <v>7843.4066237164971</v>
      </c>
      <c r="D32" s="29">
        <f>SUM(-PPMT($B$29,1,$B$28,$B$35,0,0)+-PPMT($B$29,2,$B$28,$B$35,0,0)+-PPMT($B$29,3,$B$28,$B$35,0,0)+-PPMT($B$29,4,$B$28,$B$35,0,0)+-PPMT($B$29,5,$B$28,$B$35,0,0))</f>
        <v>14173.896263050014</v>
      </c>
      <c r="E32" s="29">
        <f>SUM(-PPMT($B$29,1,$B$28,$B$35,0,0)+-PPMT($B$29,2,$B$28,$B$35,0,0)+-PPMT($B$29,3,$B$28,$B$35,0,0)+-PPMT($B$29,4,$B$28,$B$35,0,0)+-PPMT($B$29,5,$B$28,$B$35,0,0)+-PPMT($B$29,6,$B$28,$B$35,0,0)+-PPMT($B$29,7,$B$28,$B$35,0,0)+-PPMT($B$29,8,$B$28,$B$35,0,0)+-PPMT($B$29,9,$B$28,$B$35,0,0)+-PPMT($B$29,10,$B$28,$B$35,0,0))</f>
        <v>34999.999999999993</v>
      </c>
      <c r="F32" s="30"/>
      <c r="G32" s="30"/>
      <c r="H32" s="30"/>
      <c r="I32" s="30"/>
    </row>
    <row r="33" spans="1:9" x14ac:dyDescent="0.25">
      <c r="A33" s="28" t="s">
        <v>26</v>
      </c>
      <c r="B33" s="29">
        <f>B31-B32</f>
        <v>2679.7268585273509</v>
      </c>
      <c r="C33" s="29">
        <f>C31-C32</f>
        <v>7443.8702650584746</v>
      </c>
      <c r="D33" s="29">
        <f>D31-D32</f>
        <v>11304.898551574941</v>
      </c>
      <c r="E33" s="29">
        <f>E31-E32</f>
        <v>15957.589629249916</v>
      </c>
      <c r="F33" s="30"/>
      <c r="G33" s="30"/>
      <c r="H33" s="30"/>
      <c r="I33" s="30"/>
    </row>
    <row r="34" spans="1:9" x14ac:dyDescent="0.25">
      <c r="A34" s="28"/>
      <c r="B34" s="28"/>
      <c r="C34" s="28"/>
      <c r="D34" s="29"/>
      <c r="E34" s="29"/>
      <c r="F34" s="30"/>
      <c r="G34" s="30"/>
      <c r="H34" s="30"/>
      <c r="I34" s="30"/>
    </row>
    <row r="35" spans="1:9" x14ac:dyDescent="0.25">
      <c r="A35" s="28" t="s">
        <v>27</v>
      </c>
      <c r="B35" s="29">
        <f>D10</f>
        <v>35000</v>
      </c>
      <c r="C35" s="29">
        <f>$B$35-C32</f>
        <v>27156.593376283505</v>
      </c>
      <c r="D35" s="29">
        <f>$B$35-D32</f>
        <v>20826.103736949986</v>
      </c>
      <c r="E35" s="29">
        <f>$B$35-E32</f>
        <v>0</v>
      </c>
      <c r="F35" s="30"/>
      <c r="G35" s="30"/>
      <c r="H35" s="30"/>
      <c r="I35" s="30"/>
    </row>
    <row r="36" spans="1:9" x14ac:dyDescent="0.25">
      <c r="A36" s="28"/>
      <c r="B36" s="29"/>
      <c r="C36" s="29"/>
      <c r="D36" s="29"/>
      <c r="E36" s="29"/>
      <c r="F36" s="30"/>
      <c r="G36" s="30"/>
      <c r="H36" s="30"/>
      <c r="I36" s="30"/>
    </row>
    <row r="37" spans="1:9" x14ac:dyDescent="0.25">
      <c r="A37" s="28" t="s">
        <v>28</v>
      </c>
      <c r="B37" s="35">
        <v>0.85</v>
      </c>
      <c r="C37" s="35">
        <v>0.65</v>
      </c>
      <c r="D37" s="35">
        <v>0.5</v>
      </c>
      <c r="E37" s="35">
        <v>0.3</v>
      </c>
      <c r="F37" s="30"/>
      <c r="G37" s="30"/>
      <c r="H37" s="30"/>
      <c r="I37" s="30"/>
    </row>
    <row r="38" spans="1:9" x14ac:dyDescent="0.25">
      <c r="A38" s="28" t="s">
        <v>29</v>
      </c>
      <c r="B38" s="29">
        <f>+$B27*B37</f>
        <v>29750</v>
      </c>
      <c r="C38" s="29">
        <f>+$B27*C37</f>
        <v>22750</v>
      </c>
      <c r="D38" s="29">
        <f>+$B27*D37</f>
        <v>17500</v>
      </c>
      <c r="E38" s="29">
        <f>+$B27*E37</f>
        <v>10500</v>
      </c>
      <c r="F38" s="30"/>
      <c r="G38" s="30"/>
      <c r="H38" s="30"/>
      <c r="I38" s="30"/>
    </row>
    <row r="39" spans="1:9" x14ac:dyDescent="0.25">
      <c r="A39" s="28" t="s">
        <v>30</v>
      </c>
      <c r="B39" s="29">
        <f>+$B27-B38</f>
        <v>5250</v>
      </c>
      <c r="C39" s="29">
        <f>+$B27-C38</f>
        <v>12250</v>
      </c>
      <c r="D39" s="29">
        <f>+$B27-D38</f>
        <v>17500</v>
      </c>
      <c r="E39" s="29">
        <f>+$B27-E38</f>
        <v>24500</v>
      </c>
      <c r="F39" s="30"/>
      <c r="G39" s="30"/>
      <c r="H39" s="30"/>
      <c r="I39" s="30"/>
    </row>
    <row r="40" spans="1:9" x14ac:dyDescent="0.25">
      <c r="A40" s="28"/>
      <c r="B40" s="29"/>
      <c r="C40" s="29"/>
      <c r="D40" s="29"/>
      <c r="E40" s="29"/>
      <c r="F40" s="30"/>
      <c r="G40" s="30"/>
      <c r="H40" s="30"/>
      <c r="I40" s="30"/>
    </row>
    <row r="41" spans="1:9" x14ac:dyDescent="0.25">
      <c r="A41" s="28" t="s">
        <v>31</v>
      </c>
      <c r="B41" s="29">
        <f>D14</f>
        <v>350</v>
      </c>
      <c r="C41" s="29">
        <f>B41</f>
        <v>350</v>
      </c>
      <c r="D41" s="29">
        <f>B41</f>
        <v>350</v>
      </c>
      <c r="E41" s="29">
        <f>B41</f>
        <v>350</v>
      </c>
      <c r="F41" s="30"/>
      <c r="G41" s="30"/>
      <c r="H41" s="30"/>
      <c r="I41" s="30"/>
    </row>
    <row r="42" spans="1:9" x14ac:dyDescent="0.25">
      <c r="A42" s="28" t="s">
        <v>32</v>
      </c>
      <c r="B42" s="36">
        <f>D13</f>
        <v>12</v>
      </c>
      <c r="C42" s="36">
        <f>+$B42*C$26</f>
        <v>36</v>
      </c>
      <c r="D42" s="36">
        <f>+$B42*D$26</f>
        <v>60</v>
      </c>
      <c r="E42" s="36">
        <f>+$B42*E$26</f>
        <v>120</v>
      </c>
      <c r="F42" s="30"/>
      <c r="G42" s="30"/>
      <c r="H42" s="30"/>
      <c r="I42" s="30"/>
    </row>
    <row r="43" spans="1:9" x14ac:dyDescent="0.25">
      <c r="A43" s="28" t="s">
        <v>33</v>
      </c>
      <c r="B43" s="29">
        <f>+B41*B42</f>
        <v>4200</v>
      </c>
      <c r="C43" s="29">
        <f>+C41*C42</f>
        <v>12600</v>
      </c>
      <c r="D43" s="29">
        <f>+D41*D42</f>
        <v>21000</v>
      </c>
      <c r="E43" s="29">
        <f>+E41*E42</f>
        <v>42000</v>
      </c>
      <c r="F43" s="30"/>
      <c r="G43" s="30"/>
      <c r="H43" s="30"/>
      <c r="I43" s="30"/>
    </row>
    <row r="44" spans="1:9" x14ac:dyDescent="0.25">
      <c r="A44" s="28"/>
      <c r="B44" s="29"/>
      <c r="C44" s="29"/>
      <c r="D44" s="29"/>
      <c r="E44" s="29"/>
      <c r="F44" s="30"/>
      <c r="G44" s="30"/>
      <c r="H44" s="30"/>
      <c r="I44" s="30"/>
    </row>
    <row r="45" spans="1:9" x14ac:dyDescent="0.25">
      <c r="A45" s="28" t="s">
        <v>47</v>
      </c>
      <c r="B45" s="29">
        <f>D15</f>
        <v>0</v>
      </c>
      <c r="C45" s="29">
        <f>B45</f>
        <v>0</v>
      </c>
      <c r="D45" s="29">
        <f>B45</f>
        <v>0</v>
      </c>
      <c r="E45" s="29">
        <f>B45</f>
        <v>0</v>
      </c>
      <c r="F45" s="30"/>
      <c r="G45" s="30"/>
      <c r="H45" s="30"/>
      <c r="I45" s="30"/>
    </row>
    <row r="46" spans="1:9" x14ac:dyDescent="0.25">
      <c r="A46" s="28" t="s">
        <v>48</v>
      </c>
      <c r="B46" s="36">
        <f>12-B42</f>
        <v>0</v>
      </c>
      <c r="C46" s="36">
        <f>+$B46*C$26</f>
        <v>0</v>
      </c>
      <c r="D46" s="36">
        <f>+$B46*D$26</f>
        <v>0</v>
      </c>
      <c r="E46" s="36">
        <f>+$B46*E$26</f>
        <v>0</v>
      </c>
      <c r="F46" s="30"/>
      <c r="G46" s="30"/>
      <c r="H46" s="30"/>
      <c r="I46" s="30"/>
    </row>
    <row r="47" spans="1:9" x14ac:dyDescent="0.25">
      <c r="A47" s="28" t="s">
        <v>49</v>
      </c>
      <c r="B47" s="29">
        <f>+B45*B46</f>
        <v>0</v>
      </c>
      <c r="C47" s="29">
        <f>+C45*C46</f>
        <v>0</v>
      </c>
      <c r="D47" s="29">
        <f>+D45*D46</f>
        <v>0</v>
      </c>
      <c r="E47" s="29">
        <f>+E45*E46</f>
        <v>0</v>
      </c>
      <c r="F47" s="30"/>
      <c r="G47" s="30"/>
      <c r="H47" s="30"/>
      <c r="I47" s="30"/>
    </row>
    <row r="48" spans="1:9" x14ac:dyDescent="0.25">
      <c r="A48" s="28"/>
      <c r="B48" s="29"/>
      <c r="C48" s="29"/>
      <c r="D48" s="29"/>
      <c r="E48" s="29"/>
      <c r="F48" s="30"/>
      <c r="G48" s="30"/>
      <c r="H48" s="30"/>
      <c r="I48" s="30"/>
    </row>
    <row r="49" spans="1:9" x14ac:dyDescent="0.25">
      <c r="A49" s="28" t="s">
        <v>34</v>
      </c>
      <c r="B49" s="29">
        <f>D16</f>
        <v>1200</v>
      </c>
      <c r="C49" s="29">
        <f t="shared" ref="C49:E50" si="0">+$B49*C$26</f>
        <v>3600</v>
      </c>
      <c r="D49" s="29">
        <f t="shared" si="0"/>
        <v>6000</v>
      </c>
      <c r="E49" s="29">
        <f t="shared" si="0"/>
        <v>12000</v>
      </c>
      <c r="F49" s="30"/>
      <c r="G49" s="30"/>
      <c r="H49" s="30"/>
      <c r="I49" s="30"/>
    </row>
    <row r="50" spans="1:9" x14ac:dyDescent="0.25">
      <c r="A50" s="28" t="s">
        <v>35</v>
      </c>
      <c r="B50" s="29">
        <f>D17</f>
        <v>500</v>
      </c>
      <c r="C50" s="29">
        <f t="shared" si="0"/>
        <v>1500</v>
      </c>
      <c r="D50" s="29">
        <f t="shared" si="0"/>
        <v>2500</v>
      </c>
      <c r="E50" s="29">
        <f t="shared" si="0"/>
        <v>5000</v>
      </c>
      <c r="F50" s="30"/>
      <c r="G50" s="30"/>
      <c r="H50" s="30"/>
      <c r="I50" s="30"/>
    </row>
    <row r="51" spans="1:9" x14ac:dyDescent="0.25">
      <c r="A51" s="37"/>
      <c r="B51" s="38"/>
      <c r="C51" s="38"/>
      <c r="D51" s="38"/>
      <c r="E51" s="38"/>
      <c r="F51" s="39"/>
      <c r="G51" s="39"/>
      <c r="H51" s="39"/>
      <c r="I51" s="39"/>
    </row>
    <row r="52" spans="1:9" x14ac:dyDescent="0.25">
      <c r="A52" s="40" t="s">
        <v>36</v>
      </c>
      <c r="B52" s="29"/>
      <c r="C52" s="29"/>
      <c r="D52" s="29"/>
      <c r="E52" s="29"/>
      <c r="F52" s="30">
        <f>D18</f>
        <v>3999</v>
      </c>
      <c r="G52" s="30"/>
      <c r="H52" s="30"/>
      <c r="I52" s="30"/>
    </row>
    <row r="53" spans="1:9" x14ac:dyDescent="0.25">
      <c r="A53" s="40" t="s">
        <v>37</v>
      </c>
      <c r="B53" s="29"/>
      <c r="C53" s="29"/>
      <c r="D53" s="29"/>
      <c r="E53" s="29"/>
      <c r="F53" s="30">
        <f>MAX(0,$D$19*(F26*12-(1-1)))</f>
        <v>2388</v>
      </c>
      <c r="G53" s="30">
        <f>MAX(0,$D$19*(G26*12-(1-1)))</f>
        <v>7164</v>
      </c>
      <c r="H53" s="30">
        <f>MAX(0,$D$19*(H26*12-(1-1)))</f>
        <v>11940</v>
      </c>
      <c r="I53" s="30">
        <f>MAX(0,$D$19*(I26*12-(1-1)))</f>
        <v>23880</v>
      </c>
    </row>
    <row r="54" spans="1:9" x14ac:dyDescent="0.25">
      <c r="A54" s="37"/>
      <c r="B54" s="38"/>
      <c r="C54" s="38"/>
      <c r="D54" s="38"/>
      <c r="E54" s="38"/>
      <c r="F54" s="39"/>
      <c r="G54" s="39"/>
      <c r="H54" s="39"/>
      <c r="I54" s="39"/>
    </row>
    <row r="55" spans="1:9" x14ac:dyDescent="0.25">
      <c r="A55" s="28" t="s">
        <v>38</v>
      </c>
      <c r="B55" s="29">
        <f>+B31+B43+B47+B49+B50</f>
        <v>10995.758962924991</v>
      </c>
      <c r="C55" s="29">
        <f>+C31+C43+C47+C49+C50</f>
        <v>32987.27688877497</v>
      </c>
      <c r="D55" s="29">
        <f>+D31+D43+D47+D49+D50</f>
        <v>54978.794814624955</v>
      </c>
      <c r="E55" s="29">
        <f>+E31+E43+E47+E49+E50</f>
        <v>109957.58962924991</v>
      </c>
      <c r="F55" s="30">
        <f>F53+$F$52</f>
        <v>6387</v>
      </c>
      <c r="G55" s="30">
        <f>G53+$F$52</f>
        <v>11163</v>
      </c>
      <c r="H55" s="30">
        <f>H53+$F$52</f>
        <v>15939</v>
      </c>
      <c r="I55" s="30">
        <f>I53+$F$52</f>
        <v>27879</v>
      </c>
    </row>
    <row r="56" spans="1:9" x14ac:dyDescent="0.25">
      <c r="A56" s="41" t="s">
        <v>39</v>
      </c>
      <c r="B56" s="29">
        <f>+B55-B32+B39</f>
        <v>13829.72685852735</v>
      </c>
      <c r="C56" s="29">
        <f>+C55-C32+C39</f>
        <v>37393.870265058475</v>
      </c>
      <c r="D56" s="29">
        <f>+D55-D32+D39</f>
        <v>58304.898551574937</v>
      </c>
      <c r="E56" s="29">
        <f>+E55-E32+E39</f>
        <v>99457.589629249909</v>
      </c>
      <c r="F56" s="42">
        <f>F53+$F$52</f>
        <v>6387</v>
      </c>
      <c r="G56" s="42">
        <f>G53+$F$52</f>
        <v>11163</v>
      </c>
      <c r="H56" s="42">
        <f>H53+$F$52</f>
        <v>15939</v>
      </c>
      <c r="I56" s="42">
        <f>I53+$F$52</f>
        <v>27879</v>
      </c>
    </row>
    <row r="57" spans="1:9" x14ac:dyDescent="0.25">
      <c r="A57" s="43"/>
      <c r="B57" s="43"/>
      <c r="C57" s="43"/>
      <c r="D57" s="43"/>
      <c r="E57" s="43"/>
      <c r="F57" s="44"/>
      <c r="G57" s="44"/>
      <c r="H57" s="44"/>
      <c r="I57" s="44"/>
    </row>
    <row r="58" spans="1:9" x14ac:dyDescent="0.25">
      <c r="A58" s="43" t="s">
        <v>40</v>
      </c>
      <c r="B58" s="43"/>
      <c r="C58" s="43"/>
      <c r="D58" s="43"/>
      <c r="E58" s="43"/>
      <c r="F58" s="45">
        <f>-(F55-B55)</f>
        <v>4608.7589629249906</v>
      </c>
      <c r="G58" s="45">
        <f>-(G55-C55)</f>
        <v>21824.27688877497</v>
      </c>
      <c r="H58" s="45">
        <f>-(H55-D55)</f>
        <v>39039.794814624955</v>
      </c>
      <c r="I58" s="45">
        <f>-(I55-E55)</f>
        <v>82078.589629249909</v>
      </c>
    </row>
    <row r="59" spans="1:9" x14ac:dyDescent="0.25">
      <c r="A59" s="46" t="s">
        <v>41</v>
      </c>
      <c r="B59" s="47"/>
      <c r="C59" s="47"/>
      <c r="D59" s="47"/>
      <c r="E59" s="47"/>
      <c r="F59" s="47">
        <f>-(F55-B56)</f>
        <v>7442.7268585273505</v>
      </c>
      <c r="G59" s="47">
        <f>-(G55-C56)</f>
        <v>26230.870265058475</v>
      </c>
      <c r="H59" s="47">
        <f>-(H55-D56)</f>
        <v>42365.898551574937</v>
      </c>
      <c r="I59" s="47">
        <f>-(I55-E56)</f>
        <v>71578.589629249909</v>
      </c>
    </row>
    <row r="60" spans="1:9" x14ac:dyDescent="0.25">
      <c r="A60" s="2"/>
      <c r="B60" s="2"/>
      <c r="C60" s="2"/>
      <c r="D60" s="2"/>
      <c r="E60" s="2"/>
      <c r="F60" s="48"/>
      <c r="G60" s="48"/>
      <c r="H60" s="48"/>
      <c r="I60" s="48"/>
    </row>
    <row r="61" spans="1:9" x14ac:dyDescent="0.25">
      <c r="A61" s="2"/>
      <c r="B61" s="2"/>
      <c r="C61" s="2"/>
      <c r="D61" s="2"/>
      <c r="E61" s="2"/>
      <c r="F61" s="48"/>
      <c r="G61" s="48"/>
      <c r="H61" s="48"/>
      <c r="I61" s="48"/>
    </row>
    <row r="62" spans="1:9" x14ac:dyDescent="0.25">
      <c r="A62" s="1"/>
      <c r="B62" s="2"/>
      <c r="C62" s="2"/>
      <c r="D62" s="49"/>
      <c r="E62" s="2"/>
      <c r="F62" s="48"/>
      <c r="G62" s="48"/>
      <c r="H62" s="48"/>
      <c r="I62" s="48"/>
    </row>
    <row r="63" spans="1:9" x14ac:dyDescent="0.25">
      <c r="A63" s="2" t="s">
        <v>42</v>
      </c>
      <c r="B63" s="2"/>
      <c r="C63" s="2"/>
      <c r="D63" s="2"/>
      <c r="E63" s="2"/>
      <c r="F63" s="48"/>
      <c r="G63" s="48"/>
      <c r="H63" s="48"/>
      <c r="I63" s="48"/>
    </row>
    <row r="64" spans="1:9" x14ac:dyDescent="0.25">
      <c r="A64" s="2"/>
      <c r="B64" s="2"/>
      <c r="C64" s="2"/>
      <c r="D64" s="2"/>
      <c r="E64" s="2"/>
      <c r="F64" s="48"/>
      <c r="G64" s="48"/>
      <c r="H64" s="48"/>
      <c r="I64" s="48"/>
    </row>
    <row r="65" spans="1:9" x14ac:dyDescent="0.25">
      <c r="A65" s="49" t="s">
        <v>45</v>
      </c>
      <c r="B65" s="2"/>
      <c r="C65" s="2"/>
      <c r="D65" s="2"/>
      <c r="E65" s="2"/>
      <c r="F65" s="50"/>
      <c r="G65" s="50"/>
      <c r="H65" s="48"/>
      <c r="I65" s="48"/>
    </row>
  </sheetData>
  <mergeCells count="21">
    <mergeCell ref="B18:C18"/>
    <mergeCell ref="A7:A13"/>
    <mergeCell ref="B8:D8"/>
    <mergeCell ref="F8:I8"/>
    <mergeCell ref="B10:C10"/>
    <mergeCell ref="B11:C11"/>
    <mergeCell ref="F11:F12"/>
    <mergeCell ref="G11:G12"/>
    <mergeCell ref="H11:H12"/>
    <mergeCell ref="I11:I12"/>
    <mergeCell ref="B12:C12"/>
    <mergeCell ref="B13:C13"/>
    <mergeCell ref="B14:C14"/>
    <mergeCell ref="B15:C15"/>
    <mergeCell ref="B16:C16"/>
    <mergeCell ref="B17:C17"/>
    <mergeCell ref="B19:C19"/>
    <mergeCell ref="B24:E24"/>
    <mergeCell ref="F24:I24"/>
    <mergeCell ref="B25:E25"/>
    <mergeCell ref="F25:I25"/>
  </mergeCells>
  <hyperlinks>
    <hyperlink ref="I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vijay</cp:lastModifiedBy>
  <dcterms:created xsi:type="dcterms:W3CDTF">2012-02-16T06:07:12Z</dcterms:created>
  <dcterms:modified xsi:type="dcterms:W3CDTF">2014-08-20T11:21:51Z</dcterms:modified>
</cp:coreProperties>
</file>